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ОР" sheetId="1" state="visible" r:id="rId1"/>
    <sheet xmlns:r="http://schemas.openxmlformats.org/officeDocument/2006/relationships" name="Арматур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8E6D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60" customWidth="1" min="2" max="2"/>
    <col width="7" customWidth="1" min="3" max="3"/>
    <col width="13" customWidth="1" min="4" max="4"/>
    <col width="44" customWidth="1" min="5" max="5"/>
    <col width="12" customWidth="1" min="6" max="6"/>
    <col width="14" customWidth="1" min="7" max="7"/>
    <col width="18" customWidth="1" min="8" max="8"/>
  </cols>
  <sheetData>
    <row r="1">
      <c r="A1" s="1" t="inlineStr">
        <is>
          <t>Ведомость объёмов работ этапа</t>
        </is>
      </c>
    </row>
    <row r="2">
      <c r="A2" t="inlineStr">
        <is>
          <t>Керуен · Жилой дом 2, блок-секция 2.1 · шифр 0049-25-2.1 · этап: Монолитный фундамент ФЛм1 и фундамент парадной ФПЛ1: армирование и бетонирование</t>
        </is>
      </c>
    </row>
    <row r="3">
      <c r="A3" t="inlineStr">
        <is>
          <t>Количества — из спецификаций КЖ; «по модели» — контроль геометрии кандидата.</t>
        </is>
      </c>
    </row>
    <row r="4">
      <c r="A4" s="2" t="inlineStr">
        <is>
          <t>№</t>
        </is>
      </c>
      <c r="B4" s="2" t="inlineStr">
        <is>
          <t>Наименование работ</t>
        </is>
      </c>
      <c r="C4" s="2" t="inlineStr">
        <is>
          <t>Ед.</t>
        </is>
      </c>
      <c r="D4" s="2" t="inlineStr">
        <is>
          <t>Количество</t>
        </is>
      </c>
      <c r="E4" s="2" t="inlineStr">
        <is>
          <t>Основание (лист, таблица, поз.)</t>
        </is>
      </c>
      <c r="F4" s="2" t="inlineStr">
        <is>
          <t>По модели</t>
        </is>
      </c>
      <c r="G4" s="2" t="inlineStr">
        <is>
          <t>Расхождение, %</t>
        </is>
      </c>
      <c r="H4" s="2" t="inlineStr">
        <is>
          <t>Достоверность</t>
        </is>
      </c>
    </row>
    <row r="5">
      <c r="A5" s="3" t="n">
        <v>1</v>
      </c>
      <c r="B5" s="4" t="inlineStr">
        <is>
          <t>Установка арматуры ФЛм1 и ФПЛ1, класс А400 (Ø12, Ø16, Ø20)</t>
        </is>
      </c>
      <c r="C5" s="4" t="inlineStr">
        <is>
          <t>т</t>
        </is>
      </c>
      <c r="D5" s="3">
        <f>SUMIF('Арматура'!D:D,"А400",'Арматура'!J:J)/1000</f>
        <v/>
      </c>
      <c r="E5" s="4" t="inlineStr">
        <is>
          <t>КЖ-3 D1A013 поз. 1–4; КЖ-6 CE54CE поз. 1</t>
        </is>
      </c>
      <c r="F5" s="4" t="n"/>
      <c r="G5" s="3">
        <f>IF(F5="","",(F5-D5)/D5*100)</f>
        <v/>
      </c>
      <c r="H5" s="4" t="inlineStr">
        <is>
          <t>высокая</t>
        </is>
      </c>
    </row>
    <row r="6">
      <c r="A6" s="3" t="n">
        <v>2</v>
      </c>
      <c r="B6" s="4" t="inlineStr">
        <is>
          <t>Установка арматуры ФЛм1 и ФПЛ1, класс А240 (шпильки Ø10)</t>
        </is>
      </c>
      <c r="C6" s="4" t="inlineStr">
        <is>
          <t>т</t>
        </is>
      </c>
      <c r="D6" s="3">
        <f>SUMIF('Арматура'!D:D,"А240",'Арматура'!J:J)/1000</f>
        <v/>
      </c>
      <c r="E6" s="4" t="inlineStr">
        <is>
          <t>КЖ-3 D1A013 поз. 5; КЖ-6 CE54CE поз. 2</t>
        </is>
      </c>
      <c r="F6" s="4" t="n"/>
      <c r="G6" s="3">
        <f>IF(F6="","",(F6-D6)/D6*100)</f>
        <v/>
      </c>
      <c r="H6" s="4" t="inlineStr">
        <is>
          <t>высокая</t>
        </is>
      </c>
    </row>
    <row r="7">
      <c r="A7" s="3" t="n">
        <v>3</v>
      </c>
      <c r="B7" s="4" t="inlineStr">
        <is>
          <t>Устройство опалубки боковых граней ФЛм1, h=300 мм (наружный контур 87,6 м и шесть пустот 165,2 м)</t>
        </is>
      </c>
      <c r="C7" s="4" t="inlineStr">
        <is>
          <t>м²</t>
        </is>
      </c>
      <c r="D7" s="3" t="n">
        <v>75.83</v>
      </c>
      <c r="E7" s="4" t="inlineStr">
        <is>
          <t>модель: периметр × 0,3 м; в альбоме площади опалубки нет</t>
        </is>
      </c>
      <c r="F7" s="3" t="n">
        <v>75.83</v>
      </c>
      <c r="G7" s="3">
        <f>IF(F7="","",(F7-D7)/D7*100)</f>
        <v/>
      </c>
      <c r="H7" s="4" t="inlineStr">
        <is>
          <t>требует проверки</t>
        </is>
      </c>
    </row>
    <row r="8">
      <c r="A8" s="3" t="n">
        <v>4</v>
      </c>
      <c r="B8" s="4" t="inlineStr">
        <is>
          <t>Устройство опалубки боковых граней ФПЛ1, h=300 мм</t>
        </is>
      </c>
      <c r="C8" s="4" t="inlineStr">
        <is>
          <t>м²</t>
        </is>
      </c>
      <c r="D8" s="3" t="n">
        <v>3.72</v>
      </c>
      <c r="E8" s="4" t="inlineStr">
        <is>
          <t>модель: периметр 12,4 м × 0,3 м</t>
        </is>
      </c>
      <c r="F8" s="3" t="n">
        <v>3.72</v>
      </c>
      <c r="G8" s="3">
        <f>IF(F8="","",(F8-D8)/D8*100)</f>
        <v/>
      </c>
      <c r="H8" s="4" t="inlineStr">
        <is>
          <t>требует проверки</t>
        </is>
      </c>
    </row>
    <row r="9">
      <c r="A9" s="3" t="n">
        <v>5</v>
      </c>
      <c r="B9" s="4" t="inlineStr">
        <is>
          <t>Закладка XPS 50 мм в торцевые швы ФПЛ1/ФЛм1 (2 шва 0,8 × 0,3 м)</t>
        </is>
      </c>
      <c r="C9" s="4" t="inlineStr">
        <is>
          <t>м²</t>
        </is>
      </c>
      <c r="D9" s="3" t="n">
        <v>0.48</v>
      </c>
      <c r="E9" s="4" t="inlineStr">
        <is>
          <t>модель; марка XPS в альбоме не указана</t>
        </is>
      </c>
      <c r="F9" s="3" t="n">
        <v>0.48</v>
      </c>
      <c r="G9" s="3">
        <f>IF(F9="","",(F9-D9)/D9*100)</f>
        <v/>
      </c>
      <c r="H9" s="4" t="inlineStr">
        <is>
          <t>требует проверки</t>
        </is>
      </c>
    </row>
    <row r="10">
      <c r="A10" s="3" t="n">
        <v>6</v>
      </c>
      <c r="B10" s="4" t="inlineStr">
        <is>
          <t>Укладка бетона в ФЛм1: Бетон кл. С20/25 W6 (портландцемент)</t>
        </is>
      </c>
      <c r="C10" s="4" t="inlineStr">
        <is>
          <t>м³</t>
        </is>
      </c>
      <c r="D10" s="3" t="n">
        <v>61.5</v>
      </c>
      <c r="E10" s="4" t="inlineStr">
        <is>
          <t>КЖ, лист 3, спецификация D1A013</t>
        </is>
      </c>
      <c r="F10" s="3" t="n">
        <v>61.52</v>
      </c>
      <c r="G10" s="3">
        <f>IF(F10="","",(F10-D10)/D10*100)</f>
        <v/>
      </c>
      <c r="H10" s="4" t="inlineStr">
        <is>
          <t>высокая</t>
        </is>
      </c>
    </row>
    <row r="11">
      <c r="A11" s="3" t="n">
        <v>7</v>
      </c>
      <c r="B11" s="4" t="inlineStr">
        <is>
          <t>Укладка бетона в ФПЛ1: Бетон кл. С20/25 W6 (портландцемент)</t>
        </is>
      </c>
      <c r="C11" s="4" t="inlineStr">
        <is>
          <t>м³</t>
        </is>
      </c>
      <c r="D11" s="3" t="n">
        <v>1.3</v>
      </c>
      <c r="E11" s="4" t="inlineStr">
        <is>
          <t>КЖ, лист 6, спецификация CE54CE</t>
        </is>
      </c>
      <c r="F11" s="3" t="n">
        <v>1.3</v>
      </c>
      <c r="G11" s="3">
        <f>IF(F11="","",(F11-D11)/D11*100)</f>
        <v/>
      </c>
      <c r="H11" s="4" t="inlineStr">
        <is>
          <t>высокая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6" customWidth="1" min="2" max="2"/>
    <col width="44" customWidth="1" min="3" max="3"/>
    <col width="8" customWidth="1" min="4" max="4"/>
    <col width="6" customWidth="1" min="5" max="5"/>
    <col width="9" customWidth="1" min="6" max="6"/>
    <col width="10" customWidth="1" min="7" max="7"/>
    <col width="10" customWidth="1" min="8" max="8"/>
    <col width="12" customWidth="1" min="9" max="9"/>
    <col width="16" customWidth="1" min="10" max="10"/>
    <col width="16" customWidth="1" min="11" max="11"/>
    <col width="34" customWidth="1" min="12" max="12"/>
    <col width="14" customWidth="1" min="13" max="13"/>
  </cols>
  <sheetData>
    <row r="1">
      <c r="A1" s="1" t="inlineStr">
        <is>
          <t>Арматура этапа по спецификациям КЖ-3 и КЖ-6</t>
        </is>
      </c>
    </row>
    <row r="2">
      <c r="A2" t="inlineStr">
        <is>
          <t>Керуен · Жилой дом 2, блок-секция 2.1 · шифр 0049-25-2.1 · этап: Монолитный фундамент ФЛм1 и фундамент парадной ФПЛ1: армирование и бетонирование</t>
        </is>
      </c>
    </row>
    <row r="3">
      <c r="A3" t="inlineStr">
        <is>
          <t>Масса считается в книге: п.м × масса 1 м (или шт × масса изделия) и сверяется с листом.</t>
        </is>
      </c>
    </row>
    <row r="4">
      <c r="A4" s="2" t="inlineStr">
        <is>
          <t>Элемент</t>
        </is>
      </c>
      <c r="B4" s="2" t="inlineStr">
        <is>
          <t>Поз.</t>
        </is>
      </c>
      <c r="C4" s="2" t="inlineStr">
        <is>
          <t>Наименование</t>
        </is>
      </c>
      <c r="D4" s="2" t="inlineStr">
        <is>
          <t>Класс</t>
        </is>
      </c>
      <c r="E4" s="2" t="inlineStr">
        <is>
          <t>Ед.</t>
        </is>
      </c>
      <c r="F4" s="2" t="inlineStr">
        <is>
          <t>Кол-во</t>
        </is>
      </c>
      <c r="G4" s="2" t="inlineStr">
        <is>
          <t>Длина, мм</t>
        </is>
      </c>
      <c r="H4" s="2" t="inlineStr">
        <is>
          <t>п.м</t>
        </is>
      </c>
      <c r="I4" s="2" t="inlineStr">
        <is>
          <t>Масса ед., кг</t>
        </is>
      </c>
      <c r="J4" s="2" t="inlineStr">
        <is>
          <t>Масса, кг (формула)</t>
        </is>
      </c>
      <c r="K4" s="2" t="inlineStr">
        <is>
          <t>Масса по листу, кг</t>
        </is>
      </c>
      <c r="L4" s="2" t="inlineStr">
        <is>
          <t>Основание</t>
        </is>
      </c>
      <c r="M4" s="2" t="inlineStr">
        <is>
          <t>По модели, п.м</t>
        </is>
      </c>
    </row>
    <row r="5">
      <c r="A5" s="4" t="inlineStr">
        <is>
          <t>ФЛм1</t>
        </is>
      </c>
      <c r="B5" s="4" t="inlineStr">
        <is>
          <t>1</t>
        </is>
      </c>
      <c r="C5" s="4" t="inlineStr">
        <is>
          <t>Ø12 А400 ГОСТ 34028-2016</t>
        </is>
      </c>
      <c r="D5" s="4" t="inlineStr">
        <is>
          <t>А400</t>
        </is>
      </c>
      <c r="E5" s="4" t="inlineStr">
        <is>
          <t>п.м</t>
        </is>
      </c>
      <c r="F5" s="3" t="n">
        <v>3642</v>
      </c>
      <c r="G5" s="4" t="n"/>
      <c r="H5" s="3">
        <f>F5</f>
        <v/>
      </c>
      <c r="I5" s="3" t="n">
        <v>0.888</v>
      </c>
      <c r="J5" s="3">
        <f>F5*I5</f>
        <v/>
      </c>
      <c r="K5" s="3" t="n">
        <v>3234.1</v>
      </c>
      <c r="L5" s="4" t="inlineStr">
        <is>
          <t>КЖ, лист 3, спецификация D1A013, поз. 1</t>
        </is>
      </c>
      <c r="M5" s="3" t="n">
        <v>3539</v>
      </c>
    </row>
    <row r="6">
      <c r="A6" s="4" t="inlineStr">
        <is>
          <t>ФЛм1</t>
        </is>
      </c>
      <c r="B6" s="4" t="inlineStr">
        <is>
          <t>2</t>
        </is>
      </c>
      <c r="C6" s="4" t="inlineStr">
        <is>
          <t>Ø16 А400 ГОСТ 34028-2016</t>
        </is>
      </c>
      <c r="D6" s="4" t="inlineStr">
        <is>
          <t>А400</t>
        </is>
      </c>
      <c r="E6" s="4" t="inlineStr">
        <is>
          <t>п.м</t>
        </is>
      </c>
      <c r="F6" s="3" t="n">
        <v>624</v>
      </c>
      <c r="G6" s="4" t="n"/>
      <c r="H6" s="3">
        <f>F6</f>
        <v/>
      </c>
      <c r="I6" s="3" t="n">
        <v>1.578</v>
      </c>
      <c r="J6" s="3">
        <f>F6*I6</f>
        <v/>
      </c>
      <c r="K6" s="3" t="n">
        <v>984.67</v>
      </c>
      <c r="L6" s="4" t="inlineStr">
        <is>
          <t>КЖ, лист 3, спецификация D1A013, поз. 2</t>
        </is>
      </c>
      <c r="M6" s="3" t="n">
        <v>602</v>
      </c>
    </row>
    <row r="7">
      <c r="A7" s="4" t="inlineStr">
        <is>
          <t>ФЛм1</t>
        </is>
      </c>
      <c r="B7" s="4" t="inlineStr">
        <is>
          <t>3</t>
        </is>
      </c>
      <c r="C7" s="4" t="inlineStr">
        <is>
          <t>Ø20 А400 ГОСТ 34028-2016</t>
        </is>
      </c>
      <c r="D7" s="4" t="inlineStr">
        <is>
          <t>А400</t>
        </is>
      </c>
      <c r="E7" s="4" t="inlineStr">
        <is>
          <t>п.м</t>
        </is>
      </c>
      <c r="F7" s="3" t="n">
        <v>228</v>
      </c>
      <c r="G7" s="4" t="n"/>
      <c r="H7" s="3">
        <f>F7</f>
        <v/>
      </c>
      <c r="I7" s="3" t="n">
        <v>2.466</v>
      </c>
      <c r="J7" s="3">
        <f>F7*I7</f>
        <v/>
      </c>
      <c r="K7" s="3" t="n">
        <v>562.25</v>
      </c>
      <c r="L7" s="4" t="inlineStr">
        <is>
          <t>КЖ, лист 3, спецификация D1A013, поз. 3</t>
        </is>
      </c>
      <c r="M7" s="3" t="n">
        <v>220</v>
      </c>
    </row>
    <row r="8">
      <c r="A8" s="4" t="inlineStr">
        <is>
          <t>ФЛм1</t>
        </is>
      </c>
      <c r="B8" s="4" t="inlineStr">
        <is>
          <t>4</t>
        </is>
      </c>
      <c r="C8" s="4" t="inlineStr">
        <is>
          <t>Ø12 А400 ГОСТ 34028-2016, L=3290</t>
        </is>
      </c>
      <c r="D8" s="4" t="inlineStr">
        <is>
          <t>А400</t>
        </is>
      </c>
      <c r="E8" s="4" t="inlineStr">
        <is>
          <t>шт</t>
        </is>
      </c>
      <c r="F8" s="3" t="n">
        <v>10</v>
      </c>
      <c r="G8" s="3" t="n">
        <v>3290</v>
      </c>
      <c r="H8" s="3">
        <f>F8*G8/1000</f>
        <v/>
      </c>
      <c r="I8" s="3" t="n">
        <v>2.92</v>
      </c>
      <c r="J8" s="3">
        <f>F8*I8</f>
        <v/>
      </c>
      <c r="K8" s="3" t="n">
        <v>29.2</v>
      </c>
      <c r="L8" s="4" t="inlineStr">
        <is>
          <t>КЖ, лист 3, спецификация D1A013, поз. 4</t>
        </is>
      </c>
      <c r="M8" s="4" t="n"/>
    </row>
    <row r="9">
      <c r="A9" s="4" t="inlineStr">
        <is>
          <t>ФЛм1</t>
        </is>
      </c>
      <c r="B9" s="4" t="inlineStr">
        <is>
          <t>5</t>
        </is>
      </c>
      <c r="C9" s="4" t="inlineStr">
        <is>
          <t>Ø10 А240 ГОСТ 34028-2016, L=1220 (шпилька)</t>
        </is>
      </c>
      <c r="D9" s="4" t="inlineStr">
        <is>
          <t>А240</t>
        </is>
      </c>
      <c r="E9" s="4" t="inlineStr">
        <is>
          <t>шт</t>
        </is>
      </c>
      <c r="F9" s="3" t="n">
        <v>285</v>
      </c>
      <c r="G9" s="3" t="n">
        <v>1220</v>
      </c>
      <c r="H9" s="3">
        <f>F9*G9/1000</f>
        <v/>
      </c>
      <c r="I9" s="3" t="n">
        <v>0.75</v>
      </c>
      <c r="J9" s="3">
        <f>F9*I9</f>
        <v/>
      </c>
      <c r="K9" s="3" t="n">
        <v>214.53</v>
      </c>
      <c r="L9" s="4" t="inlineStr">
        <is>
          <t>КЖ, лист 3, спецификация D1A013, поз. 5</t>
        </is>
      </c>
      <c r="M9" s="3" t="n">
        <v>285</v>
      </c>
    </row>
    <row r="10">
      <c r="A10" s="4" t="inlineStr">
        <is>
          <t>ФПЛ1</t>
        </is>
      </c>
      <c r="B10" s="4" t="inlineStr">
        <is>
          <t>1</t>
        </is>
      </c>
      <c r="C10" s="4" t="inlineStr">
        <is>
          <t>Ø12 А400 ГОСТ 34028-2016</t>
        </is>
      </c>
      <c r="D10" s="4" t="inlineStr">
        <is>
          <t>А400</t>
        </is>
      </c>
      <c r="E10" s="4" t="inlineStr">
        <is>
          <t>п.м</t>
        </is>
      </c>
      <c r="F10" s="3" t="n">
        <v>99</v>
      </c>
      <c r="G10" s="4" t="n"/>
      <c r="H10" s="3">
        <f>F10</f>
        <v/>
      </c>
      <c r="I10" s="3" t="n">
        <v>0.888</v>
      </c>
      <c r="J10" s="3">
        <f>F10*I10</f>
        <v/>
      </c>
      <c r="K10" s="3" t="n">
        <v>87.91</v>
      </c>
      <c r="L10" s="4" t="inlineStr">
        <is>
          <t>КЖ, лист 6, спецификация CE54CE, поз. 1</t>
        </is>
      </c>
      <c r="M10" s="3" t="n">
        <v>80</v>
      </c>
    </row>
    <row r="11">
      <c r="A11" s="4" t="inlineStr">
        <is>
          <t>ФПЛ1</t>
        </is>
      </c>
      <c r="B11" s="4" t="inlineStr">
        <is>
          <t>2</t>
        </is>
      </c>
      <c r="C11" s="4" t="inlineStr">
        <is>
          <t>Ø10 А240 ГОСТ 34028-2016, L=1220 (шпилька)</t>
        </is>
      </c>
      <c r="D11" s="4" t="inlineStr">
        <is>
          <t>А240</t>
        </is>
      </c>
      <c r="E11" s="4" t="inlineStr">
        <is>
          <t>шт</t>
        </is>
      </c>
      <c r="F11" s="3" t="n">
        <v>6</v>
      </c>
      <c r="G11" s="3" t="n">
        <v>1220</v>
      </c>
      <c r="H11" s="3">
        <f>F11*G11/1000</f>
        <v/>
      </c>
      <c r="I11" s="3" t="n">
        <v>0.75</v>
      </c>
      <c r="J11" s="3">
        <f>F11*I11</f>
        <v/>
      </c>
      <c r="K11" s="3" t="n">
        <v>4.5</v>
      </c>
      <c r="L11" s="4" t="inlineStr">
        <is>
          <t>КЖ, лист 6, спецификация CE54CE, поз. 2</t>
        </is>
      </c>
      <c r="M11" s="3" t="n">
        <v>6</v>
      </c>
    </row>
    <row r="12">
      <c r="A12" s="4" t="inlineStr">
        <is>
          <t>Итого</t>
        </is>
      </c>
      <c r="B12" s="4" t="inlineStr"/>
      <c r="C12" s="4" t="inlineStr"/>
      <c r="D12" s="4" t="inlineStr"/>
      <c r="E12" s="4" t="inlineStr"/>
      <c r="F12" s="4" t="inlineStr"/>
      <c r="G12" s="4" t="inlineStr"/>
      <c r="H12" s="3">
        <f>SUM(H5:H11)</f>
        <v/>
      </c>
      <c r="I12" s="4" t="inlineStr"/>
      <c r="J12" s="3">
        <f>SUM(J5:J11)</f>
        <v/>
      </c>
      <c r="K12" s="3">
        <f>SUM(K5:K11)</f>
        <v/>
      </c>
      <c r="L12" s="4" t="inlineStr"/>
      <c r="M12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2026-10-30T10:42:35Z</dcterms:created>
  <dcterms:modified xmlns:dcterms="http://purl.org/dc/terms/" xmlns:xsi="http://www.w3.org/2001/XMLSchema-instance" xsi:type="dcterms:W3CDTF">2026-10-30T10:42:35Z</dcterms:modified>
</cp:coreProperties>
</file>